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3197ea46c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гноз" sheetId="1" r:id="R93fd14a54a6f447f"/>
    <x:sheet xmlns:r="http://schemas.openxmlformats.org/officeDocument/2006/relationships" name="Исходные" sheetId="2" r:id="Rd128c7057caf42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0.0"/>
    <x:numFmt numFmtId="201" formatCode="0.00&quot;×&quot;"/>
    <x:numFmt numFmtId="202" formatCode="0.0%"/>
    <x:numFmt numFmtId="203" formatCode="0"/>
    <x:numFmt numFmtId="204" formatCode="0.00"/>
    <x:numFmt numFmtId="205" formatCode="0.00%"/>
    <x:numFmt numFmtId="206" formatCode="#,##0.000"/>
    <x:numFmt numFmtId="207" formatCode="0.000"/>
  </x:numFmts>
  <x:fonts count="6">
    <x:font>
      <x:sz val="11"/>
      <x:name val="Carlito"/>
    </x:font>
    <x:font>
      <x:sz val="11"/>
      <x:color rgb="FF252B3A"/>
      <x:name val="Cambria"/>
    </x:font>
    <x:font>
      <x:b/>
      <x:sz val="17"/>
      <x:color rgb="FF252B3A"/>
      <x:name val="Cambria"/>
    </x:font>
    <x:font>
      <x:b/>
      <x:sz val="11"/>
      <x:color rgb="FFFFFFFF"/>
      <x:name val="Cambria"/>
    </x:font>
    <x:font>
      <x:b/>
      <x:sz val="11"/>
      <x:color rgb="FF252B3A"/>
      <x:name val="Cambria"/>
    </x:font>
    <x:font>
      <x:sz val="11"/>
      <x:color rgb="FF17539B"/>
      <x:name val="Cambria"/>
    </x:font>
  </x:fonts>
  <x:fills count="5">
    <x:fill>
      <x:patternFill patternType="none"/>
    </x:fill>
    <x:fill>
      <x:patternFill patternType="gray125"/>
    </x:fill>
    <x:fill>
      <x:patternFill patternType="solid">
        <x:fgColor rgb="FF364258"/>
      </x:patternFill>
    </x:fill>
    <x:fill>
      <x:patternFill patternType="solid">
        <x:fgColor rgb="FFEFF2F7"/>
      </x:patternFill>
    </x:fill>
    <x:fill>
      <x:patternFill patternType="solid">
        <x:fgColor rgb="FFFFF0C9"/>
      </x:patternFill>
    </x:fill>
  </x:fills>
  <x:borders count="5">
    <x:border/>
    <x:border>
      <x:left style="dotted">
        <x:color rgb="FF828B99"/>
      </x:left>
      <x:top style="dotted">
        <x:color rgb="FF828B99"/>
      </x:top>
      <x:bottom style="dotted">
        <x:color rgb="FF828B99"/>
      </x:bottom>
    </x:border>
    <x:border>
      <x:top style="dotted">
        <x:color rgb="FF828B99"/>
      </x:top>
      <x:bottom style="dotted">
        <x:color rgb="FF828B99"/>
      </x:bottom>
    </x:border>
    <x:border>
      <x:right style="dotted">
        <x:color rgb="FF828B99"/>
      </x:right>
      <x:top style="dotted">
        <x:color rgb="FF828B99"/>
      </x:top>
      <x:bottom style="dotted">
        <x:color rgb="FF828B99"/>
      </x:bottom>
    </x:border>
    <x:border>
      <x:top style="thin">
        <x:color rgb="FF364258"/>
      </x:top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200" fontId="4" fillId="3" borderId="4" xfId="0" applyNumberFormat="1" applyFont="1" applyFill="1" applyBorder="1" applyAlignment="1">
      <x:alignment vertical="center"/>
    </x:xf>
    <x:xf numFmtId="201" fontId="4" fillId="3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4" fontId="5" fillId="4" borderId="0" xfId="0" applyNumberFormat="1" applyFont="1" applyFill="1" applyBorder="1" applyAlignment="1">
      <x:alignment vertical="center"/>
    </x:xf>
    <x:xf numFmtId="205" fontId="5" fillId="4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3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2bf4689494099" /><Relationship Type="http://schemas.openxmlformats.org/officeDocument/2006/relationships/theme" Target="/xl/theme/theme1.xml" Id="R8edbc1aed437448a" /><Relationship Type="http://schemas.openxmlformats.org/officeDocument/2006/relationships/sharedStrings" Target="/xl/sharedStrings.xml" Id="R0b1468ef67b04376" /><Relationship Type="http://schemas.openxmlformats.org/officeDocument/2006/relationships/worksheet" Target="/xl/worksheets/sheet1.xml" Id="R93fd14a54a6f447f" /><Relationship Type="http://schemas.openxmlformats.org/officeDocument/2006/relationships/worksheet" Target="/xl/worksheets/sheet2.xml" Id="Rd128c7057caf42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6425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1" hidden="0" customWidth="1"/>
    <x:col min="2" max="2" width="14" hidden="0" customWidth="1"/>
    <x:col min="3" max="3" width="14" hidden="0" customWidth="1"/>
    <x:col min="4" max="4" width="1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3" hidden="0" customWidth="1"/>
    <x:col min="12" max="12" width="17" hidden="0" customWidth="1"/>
    <x:col min="13" max="13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3" t="str">
        <x:v>Банки и компьютерный интеллект: 2026–2038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2" t="str">
        <x:v>Сценарий</x:v>
      </x:c>
      <x:c r="B3" s="4" t="str">
        <x:f>CHOOSE('Исходные'!$B$3,"Экономный","Основной","Ускоренный")</x:f>
        <x:v>Основной</x:v>
      </x:c>
      <x:c r="C3" s="5"/>
      <x:c r="D3" s="6"/>
      <x:c r="E3" s="2"/>
      <x:c r="F3" s="2" t="str">
        <x:v>Расчёт на 27.09.2026. Условный портфель: 100 крупных групп мира.</x:v>
      </x:c>
      <x:c r="G3" s="2"/>
      <x:c r="H3" s="2"/>
      <x:c r="I3" s="2"/>
      <x:c r="J3" s="2"/>
      <x:c r="K3" s="2"/>
      <x:c r="L3" s="2"/>
      <x:c r="M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10" t="str">
        <x:v>Показатель</x:v>
      </x:c>
      <x:c r="B5" s="10" t="n">
        <x:v>2026</x:v>
      </x:c>
      <x:c r="C5" s="10" t="n">
        <x:v>2038</x:v>
      </x:c>
      <x:c r="D5" s="10" t="str">
        <x:v>Множитель</x:v>
      </x:c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 t="str">
        <x:v>ТВт·ч/год</x:v>
      </x:c>
      <x:c r="B6" s="11" t="n">
        <x:f>E13</x:f>
        <x:v>60</x:v>
      </x:c>
      <x:c r="C6" s="11" t="n">
        <x:f>E25</x:f>
        <x:v>177.14264833210248</x:v>
      </x:c>
      <x:c r="D6" s="12" t="n">
        <x:f>C6/B6</x:f>
        <x:v>2.952377472201708</x:v>
      </x:c>
      <x:c r="E6" s="2"/>
      <x:c r="F6" s="2" t="str">
        <x:v>Полный расход: объекты банков и приписанные им облачные вычисления.</x:v>
      </x:c>
      <x:c r="G6" s="2"/>
      <x:c r="H6" s="2"/>
      <x:c r="I6" s="2"/>
      <x:c r="J6" s="2"/>
      <x:c r="K6" s="2"/>
      <x:c r="L6" s="2"/>
      <x:c r="M6" s="2"/>
    </x:row>
    <x:row r="7" ht="24" customHeight="1">
      <x:c r="A7" s="2" t="str">
        <x:v>Средние ГВт</x:v>
      </x:c>
      <x:c r="B7" s="11" t="n">
        <x:f>F13</x:f>
        <x:v>6.8493150684931505</x:v>
      </x:c>
      <x:c r="C7" s="11" t="n">
        <x:f>F25</x:f>
        <x:v>20.22176350823088</x:v>
      </x:c>
      <x:c r="D7" s="12" t="n">
        <x:f>C7/B7</x:f>
        <x:v>2.952377472201708</x:v>
      </x:c>
      <x:c r="E7" s="2"/>
      <x:c r="F7" s="2" t="str">
        <x:v>Средняя мощность = расход за год / 8 760 часов.</x:v>
      </x:c>
      <x:c r="G7" s="2"/>
      <x:c r="H7" s="2"/>
      <x:c r="I7" s="2"/>
      <x:c r="J7" s="2"/>
      <x:c r="K7" s="2"/>
      <x:c r="L7" s="2"/>
      <x:c r="M7" s="2"/>
    </x:row>
    <x:row r="8" ht="24" customHeight="1">
      <x:c r="A8" s="2" t="str">
        <x:v>Резерв ГВт</x:v>
      </x:c>
      <x:c r="B8" s="11" t="n">
        <x:f>G13</x:f>
        <x:v>13.29195205479452</x:v>
      </x:c>
      <x:c r="C8" s="11" t="n">
        <x:f>G25</x:f>
        <x:v>31.611972835849237</x:v>
      </x:c>
      <x:c r="D8" s="12" t="n">
        <x:f>C8/B8</x:f>
        <x:v>2.378279180178545</x:v>
      </x:c>
      <x:c r="E8" s="2"/>
      <x:c r="F8" s="2" t="str">
        <x:v>Резерв мощности: расчёт с профилем нагрузки и запасом 15%.</x:v>
      </x:c>
      <x:c r="G8" s="2"/>
      <x:c r="H8" s="2"/>
      <x:c r="I8" s="2"/>
      <x:c r="J8" s="2"/>
      <x:c r="K8" s="2"/>
      <x:c r="L8" s="2"/>
      <x:c r="M8" s="2"/>
    </x:row>
    <x:row r="9" ht="24" customHeight="1">
      <x:c r="A9" s="2" t="str">
        <x:v>Свои ТВт·ч</x:v>
      </x:c>
      <x:c r="B9" s="11" t="n">
        <x:f>H13</x:f>
        <x:v>50</x:v>
      </x:c>
      <x:c r="C9" s="11" t="n">
        <x:f>H25</x:f>
        <x:v>86.35502459520066</x:v>
      </x:c>
      <x:c r="D9" s="12" t="n">
        <x:f>C9/B9</x:f>
        <x:v>1.7271004919040132</x:v>
      </x:c>
      <x:c r="E9" s="2"/>
      <x:c r="F9" s="2" t="str">
        <x:v>2026 и распределение расходов являются оценками модели.</x:v>
      </x:c>
      <x:c r="G9" s="2"/>
      <x:c r="H9" s="2"/>
      <x:c r="I9" s="2"/>
      <x:c r="J9" s="2"/>
      <x:c r="K9" s="2"/>
      <x:c r="L9" s="2"/>
      <x:c r="M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42" customHeight="1">
      <x:c r="A12" s="10" t="str">
        <x:v>Год</x:v>
      </x:c>
      <x:c r="B12" s="10" t="str">
        <x:v>Объекты
ТВт·ч</x:v>
      </x:c>
      <x:c r="C12" s="10" t="str">
        <x:v>Обычные ИТ
ТВт·ч</x:v>
      </x:c>
      <x:c r="D12" s="10" t="str">
        <x:v>ИИ
ТВт·ч</x:v>
      </x:c>
      <x:c r="E12" s="10" t="str">
        <x:v>Всего
ТВт·ч/год</x:v>
      </x:c>
      <x:c r="F12" s="10" t="str">
        <x:v>Средняя
мощность, ГВт</x:v>
      </x:c>
      <x:c r="G12" s="10" t="str">
        <x:v>Резерв
мощности, ГВт</x:v>
      </x:c>
      <x:c r="H12" s="10" t="str">
        <x:v>На объектах
банков, ТВт·ч</x:v>
      </x:c>
      <x:c r="I12" s="10" t="str">
        <x:v>В облаках
ТВт·ч</x:v>
      </x:c>
      <x:c r="J12" s="10" t="str">
        <x:v>К уровню
2026 года</x:v>
      </x:c>
      <x:c r="K12" s="2"/>
      <x:c r="L12" s="10" t="str">
        <x:v>Чистый рост
энергии ИИ</x:v>
      </x:c>
      <x:c r="M12" s="10" t="str">
        <x:v>Внешняя доля
всех вычислений</x:v>
      </x:c>
    </x:row>
    <x:row r="13" ht="24" customHeight="1">
      <x:c r="A13" s="13" t="n">
        <x:v>2026</x:v>
      </x:c>
      <x:c r="B13" s="14" t="n">
        <x:f>'Исходные'!$B$8*'Исходные'!$B$9</x:f>
        <x:v>35</x:v>
      </x:c>
      <x:c r="C13" s="14" t="n">
        <x:f>'Исходные'!$B$8*'Исходные'!$B$10</x:f>
        <x:v>19</x:v>
      </x:c>
      <x:c r="D13" s="14" t="n">
        <x:f>'Исходные'!$B$8*'Исходные'!$B$11</x:f>
        <x:v>5.999999999999998</x:v>
      </x:c>
      <x:c r="E13" s="14" t="n">
        <x:f>SUM(B13:D13)</x:f>
        <x:v>60</x:v>
      </x:c>
      <x:c r="F13" s="14" t="n">
        <x:f>E13*1000/'Исходные'!$B$15</x:f>
        <x:v>6.8493150684931505</x:v>
      </x:c>
      <x:c r="G13" s="14" t="n">
        <x:f>(B13/'Исходные'!$B$16+SUM(C13:D13)/'Исходные'!$B$17)*1000/'Исходные'!$B$15*(1+'Исходные'!$B$18)</x:f>
        <x:v>13.29195205479452</x:v>
      </x:c>
      <x:c r="H13" s="14" t="n">
        <x:f>E13-I13</x:f>
        <x:v>50</x:v>
      </x:c>
      <x:c r="I13" s="14" t="n">
        <x:f>SUM(C13:D13)*M13</x:f>
        <x:v>10.000000000000002</x:v>
      </x:c>
      <x:c r="J13" s="15" t="n">
        <x:f>E13/$E$13</x:f>
        <x:v>1</x:v>
      </x:c>
      <x:c r="K13" s="2"/>
      <x:c r="L13" s="16" t="n">
        <x:v>0</x:v>
      </x:c>
      <x:c r="M13" s="16" t="n">
        <x:f>'Исходные'!$B$19+('Исходные'!$B$20-'Исходные'!$B$19)*(A13-$A$13)/($A$25-$A$13)</x:f>
        <x:v>0.4000000000000001</x:v>
      </x:c>
    </x:row>
    <x:row r="14" ht="24" customHeight="1">
      <x:c r="A14" s="2" t="n">
        <x:v>2027</x:v>
      </x:c>
      <x:c r="B14" s="11" t="n">
        <x:f>B13*(1+'Исходные'!$B$12)</x:f>
        <x:v>34.125</x:v>
      </x:c>
      <x:c r="C14" s="11" t="n">
        <x:f>C13*(1+'Исходные'!$B$13)</x:f>
        <x:v>19.38</x:v>
      </x:c>
      <x:c r="D14" s="11" t="n">
        <x:f>D13*(1+L14)</x:f>
        <x:v>8.099999999999998</x:v>
      </x:c>
      <x:c r="E14" s="11" t="n">
        <x:f>SUM(B14:D14)</x:f>
        <x:v>61.60499999999999</x:v>
      </x:c>
      <x:c r="F14" s="11" t="n">
        <x:f>E14*1000/'Исходные'!$B$15</x:f>
        <x:v>7.0325342465753415</x:v>
      </x:c>
      <x:c r="G14" s="11" t="n">
        <x:f>(B14/'Исходные'!$B$16+SUM(C14:D14)/'Исходные'!$B$17)*1000/'Исходные'!$B$15*(1+'Исходные'!$B$18)</x:f>
        <x:v>13.469178082191778</x:v>
      </x:c>
      <x:c r="H14" s="11" t="n">
        <x:f>E14-I14</x:f>
        <x:v>50.15499999999999</x:v>
      </x:c>
      <x:c r="I14" s="11" t="n">
        <x:f>SUM(C14:D14)*M14</x:f>
        <x:v>11.450000000000001</x:v>
      </x:c>
      <x:c r="J14" s="12" t="n">
        <x:f>E14/$E$13</x:f>
        <x:v>1.0267499999999998</x:v>
      </x:c>
      <x:c r="K14" s="2"/>
      <x:c r="L14" s="16" t="n">
        <x:f>'Исходные'!B39</x:f>
        <x:v>0.3500000000000001</x:v>
      </x:c>
      <x:c r="M14" s="16" t="n">
        <x:f>'Исходные'!$B$19+('Исходные'!$B$20-'Исходные'!$B$19)*(A14-$A$13)/($A$25-$A$13)</x:f>
        <x:v>0.41666666666666674</x:v>
      </x:c>
    </x:row>
    <x:row r="15" ht="24" customHeight="1">
      <x:c r="A15" s="13" t="n">
        <x:v>2028</x:v>
      </x:c>
      <x:c r="B15" s="14" t="n">
        <x:f>B14*(1+'Исходные'!$B$12)</x:f>
        <x:v>33.271875</x:v>
      </x:c>
      <x:c r="C15" s="14" t="n">
        <x:f>C14*(1+'Исходные'!$B$13)</x:f>
        <x:v>19.767599999999998</x:v>
      </x:c>
      <x:c r="D15" s="14" t="n">
        <x:f>D14*(1+L15)</x:f>
        <x:v>10.934999999999999</x:v>
      </x:c>
      <x:c r="E15" s="14" t="n">
        <x:f>SUM(B15:D15)</x:f>
        <x:v>63.974475</x:v>
      </x:c>
      <x:c r="F15" s="14" t="n">
        <x:f>E15*1000/'Исходные'!$B$15</x:f>
        <x:v>7.3030222602739725</x:v>
      </x:c>
      <x:c r="G15" s="14" t="n">
        <x:f>(B15/'Исходные'!$B$16+SUM(C15:D15)/'Исходные'!$B$17)*1000/'Исходные'!$B$15*(1+'Исходные'!$B$18)</x:f>
        <x:v>13.774006849315068</x:v>
      </x:c>
      <x:c r="H15" s="14" t="n">
        <x:f>E15-I15</x:f>
        <x:v>50.670015</x:v>
      </x:c>
      <x:c r="I15" s="14" t="n">
        <x:f>SUM(C15:D15)*M15</x:f>
        <x:v>13.30446</x:v>
      </x:c>
      <x:c r="J15" s="15" t="n">
        <x:f>E15/$E$13</x:f>
        <x:v>1.06624125</x:v>
      </x:c>
      <x:c r="K15" s="2"/>
      <x:c r="L15" s="16" t="n">
        <x:f>'Исходные'!B39</x:f>
        <x:v>0.3500000000000001</x:v>
      </x:c>
      <x:c r="M15" s="16" t="n">
        <x:f>'Исходные'!$B$19+('Исходные'!$B$20-'Исходные'!$B$19)*(A15-$A$13)/($A$25-$A$13)</x:f>
        <x:v>0.4333333333333334</x:v>
      </x:c>
    </x:row>
    <x:row r="16" ht="24" customHeight="1">
      <x:c r="A16" s="2" t="n">
        <x:v>2029</x:v>
      </x:c>
      <x:c r="B16" s="11" t="n">
        <x:f>B15*(1+'Исходные'!$B$12)</x:f>
        <x:v>32.440078125</x:v>
      </x:c>
      <x:c r="C16" s="11" t="n">
        <x:f>C15*(1+'Исходные'!$B$13)</x:f>
        <x:v>20.162951999999997</x:v>
      </x:c>
      <x:c r="D16" s="11" t="n">
        <x:f>D15*(1+L16)</x:f>
        <x:v>14.76225</x:v>
      </x:c>
      <x:c r="E16" s="11" t="n">
        <x:f>SUM(B16:D16)</x:f>
        <x:v>67.365280125</x:v>
      </x:c>
      <x:c r="F16" s="11" t="n">
        <x:f>E16*1000/'Исходные'!$B$15</x:f>
        <x:v>7.690100470890411</x:v>
      </x:c>
      <x:c r="G16" s="11" t="n">
        <x:f>(B16/'Исходные'!$B$16+SUM(C16:D16)/'Исходные'!$B$17)*1000/'Исходные'!$B$15*(1+'Исходные'!$B$18)</x:f>
        <x:v>14.248533968321915</x:v>
      </x:c>
      <x:c r="H16" s="11" t="n">
        <x:f>E16-I16</x:f>
        <x:v>51.64893922499999</x:v>
      </x:c>
      <x:c r="I16" s="11" t="n">
        <x:f>SUM(C16:D16)*M16</x:f>
        <x:v>15.716340900000002</x:v>
      </x:c>
      <x:c r="J16" s="12" t="n">
        <x:f>E16/$E$13</x:f>
        <x:v>1.12275466875</x:v>
      </x:c>
      <x:c r="K16" s="2"/>
      <x:c r="L16" s="16" t="n">
        <x:f>'Исходные'!B39</x:f>
        <x:v>0.3500000000000001</x:v>
      </x:c>
      <x:c r="M16" s="16" t="n">
        <x:f>'Исходные'!$B$19+('Исходные'!$B$20-'Исходные'!$B$19)*(A16-$A$13)/($A$25-$A$13)</x:f>
        <x:v>0.45000000000000007</x:v>
      </x:c>
    </x:row>
    <x:row r="17" ht="24" customHeight="1">
      <x:c r="A17" s="13" t="n">
        <x:v>2030</x:v>
      </x:c>
      <x:c r="B17" s="14" t="n">
        <x:f>B16*(1+'Исходные'!$B$12)</x:f>
        <x:v>31.629076171875</x:v>
      </x:c>
      <x:c r="C17" s="14" t="n">
        <x:f>C16*(1+'Исходные'!$B$13)</x:f>
        <x:v>20.56621104</x:v>
      </x:c>
      <x:c r="D17" s="14" t="n">
        <x:f>D16*(1+L17)</x:f>
        <x:v>19.9290375</x:v>
      </x:c>
      <x:c r="E17" s="14" t="n">
        <x:f>SUM(B17:D17)</x:f>
        <x:v>72.124324711875</x:v>
      </x:c>
      <x:c r="F17" s="14" t="n">
        <x:f>E17*1000/'Исходные'!$B$15</x:f>
        <x:v>8.233370400898973</x:v>
      </x:c>
      <x:c r="G17" s="14" t="n">
        <x:f>(B17/'Исходные'!$B$16+SUM(C17:D17)/'Исходные'!$B$17)*1000/'Исходные'!$B$15*(1+'Исходные'!$B$18)</x:f>
        <x:v>14.949634129173798</x:v>
      </x:c>
      <x:c r="H17" s="14" t="n">
        <x:f>E17-I17</x:f>
        <x:v>53.226542059875</x:v>
      </x:c>
      <x:c r="I17" s="14" t="n">
        <x:f>SUM(C17:D17)*M17</x:f>
        <x:v>18.897782652000004</x:v>
      </x:c>
      <x:c r="J17" s="15" t="n">
        <x:f>E17/$E$13</x:f>
        <x:v>1.20207207853125</x:v>
      </x:c>
      <x:c r="K17" s="2"/>
      <x:c r="L17" s="16" t="n">
        <x:f>'Исходные'!B39</x:f>
        <x:v>0.3500000000000001</x:v>
      </x:c>
      <x:c r="M17" s="16" t="n">
        <x:f>'Исходные'!$B$19+('Исходные'!$B$20-'Исходные'!$B$19)*(A17-$A$13)/($A$25-$A$13)</x:f>
        <x:v>0.46666666666666673</x:v>
      </x:c>
    </x:row>
    <x:row r="18" ht="24" customHeight="1">
      <x:c r="A18" s="2" t="n">
        <x:v>2031</x:v>
      </x:c>
      <x:c r="B18" s="11" t="n">
        <x:f>B17*(1+'Исходные'!$B$12)</x:f>
        <x:v>30.838349267578124</x:v>
      </x:c>
      <x:c r="C18" s="11" t="n">
        <x:f>C17*(1+'Исходные'!$B$13)</x:f>
        <x:v>20.9775352608</x:v>
      </x:c>
      <x:c r="D18" s="11" t="n">
        <x:f>D17*(1+L18)</x:f>
        <x:v>25.90774875</x:v>
      </x:c>
      <x:c r="E18" s="11" t="n">
        <x:f>SUM(B18:D18)</x:f>
        <x:v>77.72363327837812</x:v>
      </x:c>
      <x:c r="F18" s="11" t="n">
        <x:f>E18*1000/'Исходные'!$B$15</x:f>
        <x:v>8.872560876527182</x:v>
      </x:c>
      <x:c r="G18" s="11" t="n">
        <x:f>(B18/'Исходные'!$B$16+SUM(C18:D18)/'Исходные'!$B$17)*1000/'Исходные'!$B$15*(1+'Исходные'!$B$18)</x:f>
        <x:v>15.790616333442314</x:v>
      </x:c>
      <x:c r="H18" s="11" t="n">
        <x:f>E18-I18</x:f>
        <x:v>55.062412673158114</x:v>
      </x:c>
      <x:c r="I18" s="11" t="n">
        <x:f>SUM(C18:D18)*M18</x:f>
        <x:v>22.661220605220002</x:v>
      </x:c>
      <x:c r="J18" s="12" t="n">
        <x:f>E18/$E$13</x:f>
        <x:v>1.2953938879729685</x:v>
      </x:c>
      <x:c r="K18" s="2"/>
      <x:c r="L18" s="16" t="n">
        <x:f>'Исходные'!C39</x:f>
        <x:v>0.30000000000000004</x:v>
      </x:c>
      <x:c r="M18" s="16" t="n">
        <x:f>'Исходные'!$B$19+('Исходные'!$B$20-'Исходные'!$B$19)*(A18-$A$13)/($A$25-$A$13)</x:f>
        <x:v>0.4833333333333334</x:v>
      </x:c>
    </x:row>
    <x:row r="19" ht="24" customHeight="1">
      <x:c r="A19" s="13" t="n">
        <x:v>2032</x:v>
      </x:c>
      <x:c r="B19" s="14" t="n">
        <x:f>B18*(1+'Исходные'!$B$12)</x:f>
        <x:v>30.06739053588867</x:v>
      </x:c>
      <x:c r="C19" s="14" t="n">
        <x:f>C18*(1+'Исходные'!$B$13)</x:f>
        <x:v>21.397085966016</x:v>
      </x:c>
      <x:c r="D19" s="14" t="n">
        <x:f>D18*(1+L19)</x:f>
        <x:v>33.680073375</x:v>
      </x:c>
      <x:c r="E19" s="14" t="n">
        <x:f>SUM(B19:D19)</x:f>
        <x:v>85.14454987690468</x:v>
      </x:c>
      <x:c r="F19" s="14" t="n">
        <x:f>E19*1000/'Исходные'!$B$15</x:f>
        <x:v>9.719697474532499</x:v>
      </x:c>
      <x:c r="G19" s="14" t="n">
        <x:f>(B19/'Исходные'!$B$16+SUM(C19:D19)/'Исходные'!$B$17)*1000/'Исходные'!$B$15*(1+'Исходные'!$B$18)</x:f>
        <x:v>16.932467441239087</x:v>
      </x:c>
      <x:c r="H19" s="14" t="n">
        <x:f>E19-I19</x:f>
        <x:v>57.60597020639668</x:v>
      </x:c>
      <x:c r="I19" s="14" t="n">
        <x:f>SUM(C19:D19)*M19</x:f>
        <x:v>27.538579670508</x:v>
      </x:c>
      <x:c r="J19" s="15" t="n">
        <x:f>E19/$E$13</x:f>
        <x:v>1.4190758312817446</x:v>
      </x:c>
      <x:c r="K19" s="2"/>
      <x:c r="L19" s="16" t="n">
        <x:f>'Исходные'!C39</x:f>
        <x:v>0.30000000000000004</x:v>
      </x:c>
      <x:c r="M19" s="16" t="n">
        <x:f>'Исходные'!$B$19+('Исходные'!$B$20-'Исходные'!$B$19)*(A19-$A$13)/($A$25-$A$13)</x:f>
        <x:v>0.5</x:v>
      </x:c>
    </x:row>
    <x:row r="20" ht="24" customHeight="1">
      <x:c r="A20" s="2" t="n">
        <x:v>2033</x:v>
      </x:c>
      <x:c r="B20" s="11" t="n">
        <x:f>B19*(1+'Исходные'!$B$12)</x:f>
        <x:v>29.31570577249145</x:v>
      </x:c>
      <x:c r="C20" s="11" t="n">
        <x:f>C19*(1+'Исходные'!$B$13)</x:f>
        <x:v>21.82502768533632</x:v>
      </x:c>
      <x:c r="D20" s="11" t="n">
        <x:f>D19*(1+L20)</x:f>
        <x:v>43.7840953875</x:v>
      </x:c>
      <x:c r="E20" s="11" t="n">
        <x:f>SUM(B20:D20)</x:f>
        <x:v>94.92482884532777</x:v>
      </x:c>
      <x:c r="F20" s="11" t="n">
        <x:f>E20*1000/'Исходные'!$B$15</x:f>
        <x:v>10.836167676407278</x:v>
      </x:c>
      <x:c r="G20" s="11" t="n">
        <x:f>(B20/'Исходные'!$B$16+SUM(C20:D20)/'Исходные'!$B$17)*1000/'Исходные'!$B$15*(1+'Исходные'!$B$18)</x:f>
        <x:v>18.463383298394124</x:v>
      </x:c>
      <x:c r="H20" s="11" t="n">
        <x:f>E20-I20</x:f>
        <x:v>61.026781924362325</x:v>
      </x:c>
      <x:c r="I20" s="11" t="n">
        <x:f>SUM(C20:D20)*M20</x:f>
        <x:v>33.89804692096544</x:v>
      </x:c>
      <x:c r="J20" s="12" t="n">
        <x:f>E20/$E$13</x:f>
        <x:v>1.5820804807554627</x:v>
      </x:c>
      <x:c r="K20" s="2"/>
      <x:c r="L20" s="16" t="n">
        <x:f>'Исходные'!C39</x:f>
        <x:v>0.30000000000000004</x:v>
      </x:c>
      <x:c r="M20" s="16" t="n">
        <x:f>'Исходные'!$B$19+('Исходные'!$B$20-'Исходные'!$B$19)*(A20-$A$13)/($A$25-$A$13)</x:f>
        <x:v>0.5166666666666667</x:v>
      </x:c>
    </x:row>
    <x:row r="21" ht="24" customHeight="1">
      <x:c r="A21" s="13" t="n">
        <x:v>2034</x:v>
      </x:c>
      <x:c r="B21" s="14" t="n">
        <x:f>B20*(1+'Исходные'!$B$12)</x:f>
        <x:v>28.582813128179165</x:v>
      </x:c>
      <x:c r="C21" s="14" t="n">
        <x:f>C20*(1+'Исходные'!$B$13)</x:f>
        <x:v>22.261528239043045</x:v>
      </x:c>
      <x:c r="D21" s="14" t="n">
        <x:f>D20*(1+L21)</x:f>
        <x:v>56.919324003750006</x:v>
      </x:c>
      <x:c r="E21" s="14" t="n">
        <x:f>SUM(B21:D21)</x:f>
        <x:v>107.76366537097222</x:v>
      </x:c>
      <x:c r="F21" s="14" t="n">
        <x:f>E21*1000/'Исходные'!$B$15</x:f>
        <x:v>12.301788284357558</x:v>
      </x:c>
      <x:c r="G21" s="14" t="n">
        <x:f>(B21/'Исходные'!$B$16+SUM(C21:D21)/'Исходные'!$B$17)*1000/'Исходные'!$B$15*(1+'Исходные'!$B$18)</x:f>
        <x:v>20.498053115733686</x:v>
      </x:c>
      <x:c r="H21" s="14" t="n">
        <x:f>E21-I21</x:f>
        <x:v>65.53387750814926</x:v>
      </x:c>
      <x:c r="I21" s="14" t="n">
        <x:f>SUM(C21:D21)*M21</x:f>
        <x:v>42.22978786282296</x:v>
      </x:c>
      <x:c r="J21" s="15" t="n">
        <x:f>E21/$E$13</x:f>
        <x:v>1.7960610895162037</x:v>
      </x:c>
      <x:c r="K21" s="2"/>
      <x:c r="L21" s="16" t="n">
        <x:f>'Исходные'!C39</x:f>
        <x:v>0.30000000000000004</x:v>
      </x:c>
      <x:c r="M21" s="16" t="n">
        <x:f>'Исходные'!$B$19+('Исходные'!$B$20-'Исходные'!$B$19)*(A21-$A$13)/($A$25-$A$13)</x:f>
        <x:v>0.5333333333333333</x:v>
      </x:c>
    </x:row>
    <x:row r="22" ht="24" customHeight="1">
      <x:c r="A22" s="2" t="n">
        <x:v>2035</x:v>
      </x:c>
      <x:c r="B22" s="11" t="n">
        <x:f>B21*(1+'Исходные'!$B$12)</x:f>
        <x:v>27.868242799974684</x:v>
      </x:c>
      <x:c r="C22" s="11" t="n">
        <x:f>C21*(1+'Исходные'!$B$13)</x:f>
        <x:v>22.706758803823906</x:v>
      </x:c>
      <x:c r="D22" s="11" t="n">
        <x:f>D21*(1+L22)</x:f>
        <x:v>73.995121204875</x:v>
      </x:c>
      <x:c r="E22" s="11" t="n">
        <x:f>SUM(B22:D22)</x:f>
        <x:v>124.5701228086736</x:v>
      </x:c>
      <x:c r="F22" s="11" t="n">
        <x:f>E22*1000/'Исходные'!$B$15</x:f>
        <x:v>14.220333653958175</x:v>
      </x:c>
      <x:c r="G22" s="11" t="n">
        <x:f>(B22/'Исходные'!$B$16+SUM(C22:D22)/'Исходные'!$B$17)*1000/'Исходные'!$B$15*(1+'Исходные'!$B$18)</x:f>
        <x:v>23.185606273110324</x:v>
      </x:c>
      <x:c r="H22" s="11" t="n">
        <x:f>E22-I22</x:f>
        <x:v>71.3840888038892</x:v>
      </x:c>
      <x:c r="I22" s="11" t="n">
        <x:f>SUM(C22:D22)*M22</x:f>
        <x:v>53.1860340047844</x:v>
      </x:c>
      <x:c r="J22" s="12" t="n">
        <x:f>E22/$E$13</x:f>
        <x:v>2.0761687134778932</x:v>
      </x:c>
      <x:c r="K22" s="2"/>
      <x:c r="L22" s="16" t="n">
        <x:f>'Исходные'!C39</x:f>
        <x:v>0.30000000000000004</x:v>
      </x:c>
      <x:c r="M22" s="16" t="n">
        <x:f>'Исходные'!$B$19+('Исходные'!$B$20-'Исходные'!$B$19)*(A22-$A$13)/($A$25-$A$13)</x:f>
        <x:v>0.55</x:v>
      </x:c>
    </x:row>
    <x:row r="23" ht="24" customHeight="1">
      <x:c r="A23" s="13" t="n">
        <x:v>2036</x:v>
      </x:c>
      <x:c r="B23" s="14" t="n">
        <x:f>B22*(1+'Исходные'!$B$12)</x:f>
        <x:v>27.171536729975315</x:v>
      </x:c>
      <x:c r="C23" s="14" t="n">
        <x:f>C22*(1+'Исходные'!$B$13)</x:f>
        <x:v>23.160893979900383</x:v>
      </x:c>
      <x:c r="D23" s="14" t="n">
        <x:f>D22*(1+L23)</x:f>
        <x:v>96.1936575663375</x:v>
      </x:c>
      <x:c r="E23" s="14" t="n">
        <x:f>SUM(B23:D23)</x:f>
        <x:v>146.52608827621322</x:v>
      </x:c>
      <x:c r="F23" s="14" t="n">
        <x:f>E23*1000/'Исходные'!$B$15</x:f>
        <x:v>16.726722405960412</x:v>
      </x:c>
      <x:c r="G23" s="14" t="n">
        <x:f>(B23/'Исходные'!$B$16+SUM(C23:D23)/'Исходные'!$B$17)*1000/'Исходные'!$B$15*(1+'Исходные'!$B$18)</x:f>
        <x:v>26.719943187974902</x:v>
      </x:c>
      <x:c r="H23" s="14" t="n">
        <x:f>E23-I23</x:f>
        <x:v>78.89184240001175</x:v>
      </x:c>
      <x:c r="I23" s="14" t="n">
        <x:f>SUM(C23:D23)*M23</x:f>
        <x:v>67.63424587620146</x:v>
      </x:c>
      <x:c r="J23" s="15" t="n">
        <x:f>E23/$E$13</x:f>
        <x:v>2.4421014712702203</x:v>
      </x:c>
      <x:c r="K23" s="2"/>
      <x:c r="L23" s="16" t="n">
        <x:f>'Исходные'!C39</x:f>
        <x:v>0.30000000000000004</x:v>
      </x:c>
      <x:c r="M23" s="16" t="n">
        <x:f>'Исходные'!$B$19+('Исходные'!$B$20-'Исходные'!$B$19)*(A23-$A$13)/($A$25-$A$13)</x:f>
        <x:v>0.5666666666666667</x:v>
      </x:c>
    </x:row>
    <x:row r="24" ht="24" customHeight="1">
      <x:c r="A24" s="2" t="n">
        <x:v>2037</x:v>
      </x:c>
      <x:c r="B24" s="11" t="n">
        <x:f>B23*(1+'Исходные'!$B$12)</x:f>
        <x:v>26.49224831172593</x:v>
      </x:c>
      <x:c r="C24" s="11" t="n">
        <x:f>C23*(1+'Исходные'!$B$13)</x:f>
        <x:v>23.62411185949839</x:v>
      </x:c>
      <x:c r="D24" s="11" t="n">
        <x:f>D23*(1+L24)</x:f>
        <x:v>110.62270620128812</x:v>
      </x:c>
      <x:c r="E24" s="11" t="n">
        <x:f>SUM(B24:D24)</x:f>
        <x:v>160.73906637251244</x:v>
      </x:c>
      <x:c r="F24" s="11" t="n">
        <x:f>E24*1000/'Исходные'!$B$15</x:f>
        <x:v>18.349208490012835</x:v>
      </x:c>
      <x:c r="G24" s="11" t="n">
        <x:f>(B24/'Исходные'!$B$16+SUM(C24:D24)/'Исходные'!$B$17)*1000/'Исходные'!$B$15*(1+'Исходные'!$B$18)</x:f>
        <x:v>28.985384940565098</x:v>
      </x:c>
      <x:c r="H24" s="11" t="n">
        <x:f>E24-I24</x:f>
        <x:v>82.42842250372031</x:v>
      </x:c>
      <x:c r="I24" s="11" t="n">
        <x:f>SUM(C24:D24)*M24</x:f>
        <x:v>78.31064386879213</x:v>
      </x:c>
      <x:c r="J24" s="12" t="n">
        <x:f>E24/$E$13</x:f>
        <x:v>2.678984439541874</x:v>
      </x:c>
      <x:c r="K24" s="2"/>
      <x:c r="L24" s="16" t="n">
        <x:f>'Исходные'!D39</x:f>
        <x:v>0.1499999999999999</x:v>
      </x:c>
      <x:c r="M24" s="16" t="n">
        <x:f>'Исходные'!$B$19+('Исходные'!$B$20-'Исходные'!$B$19)*(A24-$A$13)/($A$25-$A$13)</x:f>
        <x:v>0.5833333333333333</x:v>
      </x:c>
    </x:row>
    <x:row r="25" ht="24" customHeight="1">
      <x:c r="A25" s="20" t="n">
        <x:v>2038</x:v>
      </x:c>
      <x:c r="B25" s="21" t="n">
        <x:f>B24*(1+'Исходные'!$B$12)</x:f>
        <x:v>25.829942103932783</x:v>
      </x:c>
      <x:c r="C25" s="21" t="n">
        <x:f>C24*(1+'Исходные'!$B$13)</x:f>
        <x:v>24.09659409668836</x:v>
      </x:c>
      <x:c r="D25" s="21" t="n">
        <x:f>D24*(1+L25)</x:f>
        <x:v>127.21611213148134</x:v>
      </x:c>
      <x:c r="E25" s="21" t="n">
        <x:f>SUM(B25:D25)</x:f>
        <x:v>177.14264833210248</x:v>
      </x:c>
      <x:c r="F25" s="21" t="n">
        <x:f>E25*1000/'Исходные'!$B$15</x:f>
        <x:v>20.22176350823088</x:v>
      </x:c>
      <x:c r="G25" s="21" t="n">
        <x:f>(B25/'Исходные'!$B$16+SUM(C25:D25)/'Исходные'!$B$17)*1000/'Исходные'!$B$15*(1+'Исходные'!$B$18)</x:f>
        <x:v>31.611972835849237</x:v>
      </x:c>
      <x:c r="H25" s="21" t="n">
        <x:f>E25-I25</x:f>
        <x:v>86.35502459520066</x:v>
      </x:c>
      <x:c r="I25" s="21" t="n">
        <x:f>SUM(C25:D25)*M25</x:f>
        <x:v>90.78762373690182</x:v>
      </x:c>
      <x:c r="J25" s="22" t="n">
        <x:f>E25/$E$13</x:f>
        <x:v>2.952377472201708</x:v>
      </x:c>
      <x:c r="K25" s="2"/>
      <x:c r="L25" s="16" t="n">
        <x:f>'Исходные'!D39</x:f>
        <x:v>0.1499999999999999</x:v>
      </x:c>
      <x:c r="M25" s="16" t="n">
        <x:f>'Исходные'!$B$19+('Исходные'!$B$20-'Исходные'!$B$19)*(A25-$A$13)/($A$25-$A$13)</x:f>
        <x:v>0.6</x:v>
      </x:c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4" customHeight="1">
      <x:c r="A28" s="2" t="str">
        <x:v>Расход за 12 прогнозных лет, 2027–2038, ТВт·ч</x:v>
      </x:c>
      <x:c r="B28" s="2"/>
      <x:c r="C28" s="2"/>
      <x:c r="D28" s="2"/>
      <x:c r="E28" s="23" t="n">
        <x:f>SUM(E14:E25)</x:f>
        <x:v>1239.6036829979594</x:v>
      </x:c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4" customHeight="1">
      <x:c r="A30" s="24" t="str">
        <x:v>Границы и смысл расчёта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4" customHeight="1">
      <x:c r="A31" s="2" t="str">
        <x:v>Объекты: офисы, отделения, банкоматы и прочая инфраструктура. ИТ и ИИ включают охлаждение и электропотери ЦОД.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4" customHeight="1">
      <x:c r="A32" s="2" t="str">
        <x:v>Облака учитываются однократно по доле банковских задач. Потребление заёмщиков и небанковских экосистем исключено.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4" customHeight="1">
      <x:c r="A33" s="2" t="str">
        <x:v>Переход к сверхинтеллекту задан ускоренным сценарием. Дата появления и энергоёмкость такого интеллекта неизвестны.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4" customHeight="1">
      <x:c r="A34" s="2" t="str">
        <x:v>Резерв ГВт: сумма условно необходимых мощностей площадок. Для договора нужны реальные профили нагрузки и условия резервирования.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4" customHeight="1">
      <x:c r="A35" s="2" t="str">
        <x:v>Модель не является переписью 100 банков. Стартовые 40–80 ТВт·ч отражают неопределённость масштаба и облаков.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4" customHeight="1">
      <x:c r="A36" s="2" t="str">
        <x:v>Выберите 1, 2 или 3 в ячейке B3 листа «Исходные». Янтарные ячейки можно изменять, прогноз пересчитывается по формулам.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A91A1"/>
  </x:sheetPr>
  <x:sheetViews>
    <x:sheetView showGridLines="0" workbookViewId="0"/>
  </x:sheetViews>
  <x:sheetFormatPr defaultRowHeight="15"/>
  <x:cols>
    <x:col min="1" max="1" width="44" hidden="0" customWidth="1"/>
    <x:col min="2" max="2" width="16" hidden="0" customWidth="1"/>
    <x:col min="3" max="3" width="17" hidden="0" customWidth="1"/>
    <x:col min="4" max="4" width="17" hidden="0" customWidth="1"/>
    <x:col min="5" max="5" width="17" hidden="0" customWidth="1"/>
    <x:col min="6" max="6" width="4" hidden="0" customWidth="1"/>
    <x:col min="7" max="7" width="30" hidden="0" customWidth="1"/>
    <x:col min="8" max="8" width="14" hidden="0" customWidth="1"/>
    <x:col min="9" max="9" width="74" hidden="0" customWidth="1"/>
    <x:col min="10" max="10" width="10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Исходные данные и допущения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Номер сценария</x:v>
      </x:c>
      <x:c r="B3" s="27" t="n">
        <x:v>2</x:v>
      </x:c>
      <x:c r="C3" s="2" t="str">
        <x:v>1: экономный   2: основной   3: ускоренный</x:v>
      </x:c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13" t="str">
        <x:v>Параметры модели</x:v>
      </x:c>
      <x:c r="B5" s="13"/>
      <x:c r="C5" s="13"/>
      <x:c r="D5" s="13"/>
      <x:c r="E5" s="13"/>
      <x:c r="F5" s="2"/>
      <x:c r="G5" s="2"/>
      <x:c r="H5" s="2"/>
      <x:c r="I5" s="2"/>
      <x:c r="J5" s="2"/>
    </x:row>
    <x:row r="6" ht="24" customHeight="1">
      <x:c r="A6" s="2" t="str">
        <x:v>Объекты банков, ТВт·ч/год</x:v>
      </x:c>
      <x:c r="B6" s="11" t="n">
        <x:f>SUM(D25:D27)</x:f>
        <x:v>50</x:v>
      </x:c>
      <x:c r="C6" s="2"/>
      <x:c r="D6" s="2" t="str">
        <x:v>Расчёт по 3 условным группам ниже.</x:v>
      </x:c>
      <x:c r="E6" s="2"/>
      <x:c r="F6" s="2"/>
      <x:c r="G6" s="2"/>
      <x:c r="H6" s="2"/>
      <x:c r="I6" s="2"/>
      <x:c r="J6" s="2"/>
    </x:row>
    <x:row r="7" ht="24" customHeight="1">
      <x:c r="A7" s="2" t="str">
        <x:v>Внешние вычисления / расход на объектах</x:v>
      </x:c>
      <x:c r="B7" s="28" t="n">
        <x:v>0.2</x:v>
      </x:c>
      <x:c r="C7" s="2"/>
      <x:c r="D7" s="2" t="str">
        <x:v>Допущение. Добавляем только ещё не учтённые вычисления поставщиков.</x:v>
      </x:c>
      <x:c r="E7" s="2"/>
      <x:c r="F7" s="2"/>
      <x:c r="G7" s="2"/>
      <x:c r="H7" s="2"/>
      <x:c r="I7" s="2"/>
      <x:c r="J7" s="2"/>
    </x:row>
    <x:row r="8" ht="24" customHeight="1">
      <x:c r="A8" s="2" t="str">
        <x:v>Полный расход в 2026, ТВт·ч/год</x:v>
      </x:c>
      <x:c r="B8" s="11" t="n">
        <x:f>B6*(1+B7)</x:f>
        <x:v>60</x:v>
      </x:c>
      <x:c r="C8" s="2"/>
      <x:c r="D8" s="2" t="str">
        <x:v>Рабочая точка. Диапазон неопределённости 40–80 ТВт·ч.</x:v>
      </x:c>
      <x:c r="E8" s="2"/>
      <x:c r="F8" s="2"/>
      <x:c r="G8" s="2"/>
      <x:c r="H8" s="2"/>
      <x:c r="I8" s="2"/>
      <x:c r="J8" s="2"/>
    </x:row>
    <x:row r="9" ht="24" customHeight="1">
      <x:c r="A9" s="2" t="str">
        <x:v>Доля объектов в полном расходе</x:v>
      </x:c>
      <x:c r="B9" s="28" t="n">
        <x:v>0.5833333333333334</x:v>
      </x:c>
      <x:c r="C9" s="2"/>
      <x:c r="D9" s="2" t="str">
        <x:v>Модельное распределение. Отдельного мирового измерения нет.</x:v>
      </x:c>
      <x:c r="E9" s="2"/>
      <x:c r="F9" s="2"/>
      <x:c r="G9" s="2"/>
      <x:c r="H9" s="2"/>
      <x:c r="I9" s="2"/>
      <x:c r="J9" s="2"/>
    </x:row>
    <x:row r="10" ht="24" customHeight="1">
      <x:c r="A10" s="2" t="str">
        <x:v>Доля обычных ИТ в полном расходе</x:v>
      </x:c>
      <x:c r="B10" s="28" t="n">
        <x:v>0.31666666666666665</x:v>
      </x:c>
      <x:c r="C10" s="2"/>
      <x:c r="D10" s="2" t="str">
        <x:v>Включает внешние вычисления и инфраструктуру ЦОД.</x:v>
      </x:c>
      <x:c r="E10" s="2"/>
      <x:c r="F10" s="2"/>
      <x:c r="G10" s="2"/>
      <x:c r="H10" s="2"/>
      <x:c r="I10" s="2"/>
      <x:c r="J10" s="2"/>
    </x:row>
    <x:row r="11" ht="24" customHeight="1">
      <x:c r="A11" s="2" t="str">
        <x:v>Доля ИИ в полном расходе</x:v>
      </x:c>
      <x:c r="B11" s="16" t="n">
        <x:f>1-SUM(B9:B10)</x:f>
        <x:v>0.09999999999999998</x:v>
      </x:c>
      <x:c r="C11" s="2"/>
      <x:c r="D11" s="2" t="str">
        <x:v>Остаток. Исходные 6 ТВт·ч являются допущением.</x:v>
      </x:c>
      <x:c r="E11" s="2"/>
      <x:c r="F11" s="2"/>
      <x:c r="G11" s="2"/>
      <x:c r="H11" s="2"/>
      <x:c r="I11" s="2"/>
      <x:c r="J11" s="2"/>
    </x:row>
    <x:row r="12" ht="24" customHeight="1">
      <x:c r="A12" s="2" t="str">
        <x:v>Рост расхода объектов в год</x:v>
      </x:c>
      <x:c r="B12" s="28" t="n">
        <x:v>-0.025</x:v>
      </x:c>
      <x:c r="C12" s="2"/>
      <x:c r="D12" s="2" t="str">
        <x:v>Сокращение площадей, оптимизация охлаждения и света.</x:v>
      </x:c>
      <x:c r="E12" s="2"/>
      <x:c r="F12" s="2"/>
      <x:c r="G12" s="2"/>
      <x:c r="H12" s="2"/>
      <x:c r="I12" s="2"/>
      <x:c r="J12" s="2"/>
    </x:row>
    <x:row r="13" ht="24" customHeight="1">
      <x:c r="A13" s="2" t="str">
        <x:v>Рост расхода обычных ИТ в год</x:v>
      </x:c>
      <x:c r="B13" s="28" t="n">
        <x:v>0.02</x:v>
      </x:c>
      <x:c r="C13" s="2"/>
      <x:c r="D13" s="2" t="str">
        <x:v>Рост операций после учёта эффективности.</x:v>
      </x:c>
      <x:c r="E13" s="2"/>
      <x:c r="F13" s="2"/>
      <x:c r="G13" s="2"/>
      <x:c r="H13" s="2"/>
      <x:c r="I13" s="2"/>
      <x:c r="J13" s="2"/>
    </x:row>
    <x:row r="14" ht="24" customHeight="1">
      <x:c r="A14" s="2" t="str">
        <x:v>Рост эффективности вычислений ИИ в год</x:v>
      </x:c>
      <x:c r="B14" s="28" t="n">
        <x:v>0.25</x:v>
      </x:c>
      <x:c r="C14" s="2"/>
      <x:c r="D14" s="2" t="str">
        <x:v>Полезная вычислительная работа на кВт·ч вместе с накладными расходами.</x:v>
      </x:c>
      <x:c r="E14" s="2"/>
      <x:c r="F14" s="2"/>
      <x:c r="G14" s="2"/>
      <x:c r="H14" s="2"/>
      <x:c r="I14" s="2"/>
      <x:c r="J14" s="2"/>
    </x:row>
    <x:row r="15" ht="24" customHeight="1">
      <x:c r="A15" s="2" t="str">
        <x:v>Часов в условном году</x:v>
      </x:c>
      <x:c r="B15" s="27" t="n">
        <x:v>8760</x:v>
      </x:c>
      <x:c r="C15" s="2"/>
      <x:c r="D15" s="2" t="str">
        <x:v>Единый год в модели. Високосные часы не меняют порядок оценки.</x:v>
      </x:c>
      <x:c r="E15" s="2"/>
      <x:c r="F15" s="2"/>
      <x:c r="G15" s="2"/>
      <x:c r="H15" s="2"/>
      <x:c r="I15" s="2"/>
      <x:c r="J15" s="2"/>
    </x:row>
    <x:row r="16" ht="24" customHeight="1">
      <x:c r="A16" s="2" t="str">
        <x:v>Коэффициент нагрузки объектов</x:v>
      </x:c>
      <x:c r="B16" s="28" t="n">
        <x:v>0.5</x:v>
      </x:c>
      <x:c r="C16" s="2"/>
      <x:c r="D16" s="2" t="str">
        <x:v>Средняя / необходимая рабочая мощность. Допущение.</x:v>
      </x:c>
      <x:c r="E16" s="2"/>
      <x:c r="F16" s="2"/>
      <x:c r="G16" s="2"/>
      <x:c r="H16" s="2"/>
      <x:c r="I16" s="2"/>
      <x:c r="J16" s="2"/>
    </x:row>
    <x:row r="17" ht="24" customHeight="1">
      <x:c r="A17" s="2" t="str">
        <x:v>Коэффициент нагрузки вычислений</x:v>
      </x:c>
      <x:c r="B17" s="28" t="n">
        <x:v>0.8</x:v>
      </x:c>
      <x:c r="C17" s="2"/>
      <x:c r="D17" s="2" t="str">
        <x:v>Средняя / необходимая рабочая мощность. Допущение.</x:v>
      </x:c>
      <x:c r="E17" s="2"/>
      <x:c r="F17" s="2"/>
      <x:c r="G17" s="2"/>
      <x:c r="H17" s="2"/>
      <x:c r="I17" s="2"/>
      <x:c r="J17" s="2"/>
    </x:row>
    <x:row r="18" ht="24" customHeight="1">
      <x:c r="A18" s="2" t="str">
        <x:v>Дополнительный запас мощности</x:v>
      </x:c>
      <x:c r="B18" s="28" t="n">
        <x:v>0.15</x:v>
      </x:c>
      <x:c r="C18" s="2"/>
      <x:c r="D18" s="2" t="str">
        <x:v>Не эквивалентен схеме N+1 или 2N. Резервные вводы требуют проекта.</x:v>
      </x:c>
      <x:c r="E18" s="2"/>
      <x:c r="F18" s="2"/>
      <x:c r="G18" s="2"/>
      <x:c r="H18" s="2"/>
      <x:c r="I18" s="2"/>
      <x:c r="J18" s="2"/>
    </x:row>
    <x:row r="19" ht="24" customHeight="1">
      <x:c r="A19" s="2" t="str">
        <x:v>Доля облаков в вычислениях, 2026</x:v>
      </x:c>
      <x:c r="B19" s="16" t="n">
        <x:f>B6*B7/(B8*SUM(B10:B11))</x:f>
        <x:v>0.4000000000000001</x:v>
      </x:c>
      <x:c r="C19" s="2"/>
      <x:c r="D19" s="2" t="str">
        <x:v>Расчёт из исходного объёма внешних услуг и общего объёма вычислений.</x:v>
      </x:c>
      <x:c r="E19" s="2"/>
      <x:c r="F19" s="2"/>
      <x:c r="G19" s="2"/>
      <x:c r="H19" s="2"/>
      <x:c r="I19" s="2"/>
      <x:c r="J19" s="2"/>
    </x:row>
    <x:row r="20" ht="24" customHeight="1">
      <x:c r="A20" s="2" t="str">
        <x:v>Доля облаков в вычислениях, 2038</x:v>
      </x:c>
      <x:c r="B20" s="28" t="n">
        <x:v>0.6</x:v>
      </x:c>
      <x:c r="C20" s="2"/>
      <x:c r="D20" s="2" t="str">
        <x:v>Допущение. Между годами линейное изменение.</x:v>
      </x:c>
      <x:c r="E20" s="2"/>
      <x:c r="F20" s="2"/>
      <x:c r="G20" s="2"/>
      <x:c r="H20" s="2"/>
      <x:c r="I20" s="2"/>
      <x:c r="J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4" customHeight="1">
      <x:c r="A22" s="13" t="str">
        <x:v>Масштабирование до 100 банковских групп</x:v>
      </x:c>
      <x:c r="B22" s="13"/>
      <x:c r="C22" s="13"/>
      <x:c r="D22" s="13"/>
      <x:c r="E22" s="13"/>
      <x:c r="F22" s="2"/>
      <x:c r="G22" s="2"/>
      <x:c r="H22" s="2"/>
      <x:c r="I22" s="2"/>
      <x:c r="J22" s="2"/>
    </x:row>
    <x:row r="23" ht="24" customHeight="1">
      <x:c r="A23" s="2" t="str">
        <x:v>Условные классы по масштабу. Перечень участников и фактический рейтинг здесь не восстановлены.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4" customHeight="1">
      <x:c r="A24" s="10" t="str">
        <x:v>Группа</x:v>
      </x:c>
      <x:c r="B24" s="10" t="str">
        <x:v>Число банков</x:v>
      </x:c>
      <x:c r="C24" s="10" t="str">
        <x:v>ТВт·ч на банк</x:v>
      </x:c>
      <x:c r="D24" s="10" t="str">
        <x:v>ТВт·ч группы</x:v>
      </x:c>
      <x:c r="E24" s="2"/>
      <x:c r="F24" s="2"/>
      <x:c r="G24" s="2"/>
      <x:c r="H24" s="2"/>
      <x:c r="I24" s="2"/>
      <x:c r="J24" s="2"/>
    </x:row>
    <x:row r="25" ht="24" customHeight="1">
      <x:c r="A25" s="2" t="str">
        <x:v>20 крупнейших групп</x:v>
      </x:c>
      <x:c r="B25" s="27" t="n">
        <x:v>20</x:v>
      </x:c>
      <x:c r="C25" s="29" t="n">
        <x:v>1.5</x:v>
      </x:c>
      <x:c r="D25" s="11" t="n">
        <x:f>B25*C25</x:f>
        <x:v>30</x:v>
      </x:c>
      <x:c r="E25" s="2"/>
      <x:c r="F25" s="2"/>
      <x:c r="G25" s="2"/>
      <x:c r="H25" s="2"/>
      <x:c r="I25" s="2"/>
      <x:c r="J25" s="2"/>
    </x:row>
    <x:row r="26" ht="24" customHeight="1">
      <x:c r="A26" s="2" t="str">
        <x:v>Следующие 30 крупных групп</x:v>
      </x:c>
      <x:c r="B26" s="27" t="n">
        <x:v>30</x:v>
      </x:c>
      <x:c r="C26" s="29" t="n">
        <x:v>0.5</x:v>
      </x:c>
      <x:c r="D26" s="11" t="n">
        <x:f>B26*C26</x:f>
        <x:v>15</x:v>
      </x:c>
      <x:c r="E26" s="2"/>
      <x:c r="F26" s="2"/>
      <x:c r="G26" s="2"/>
      <x:c r="H26" s="2"/>
      <x:c r="I26" s="2"/>
      <x:c r="J26" s="2"/>
    </x:row>
    <x:row r="27" ht="24" customHeight="1">
      <x:c r="A27" s="2" t="str">
        <x:v>Следующие 50 крупных групп</x:v>
      </x:c>
      <x:c r="B27" s="27" t="n">
        <x:v>50</x:v>
      </x:c>
      <x:c r="C27" s="29" t="n">
        <x:v>0.1</x:v>
      </x:c>
      <x:c r="D27" s="11" t="n">
        <x:f>B27*C27</x:f>
        <x:v>5</x:v>
      </x:c>
      <x:c r="E27" s="2"/>
      <x:c r="F27" s="2"/>
      <x:c r="G27" s="2"/>
      <x:c r="H27" s="2"/>
      <x:c r="I27" s="2"/>
      <x:c r="J27" s="2"/>
    </x:row>
    <x:row r="28" ht="24" customHeight="1">
      <x:c r="A28" s="2" t="str">
        <x:v>Всего</x:v>
      </x:c>
      <x:c r="B28" s="2" t="n">
        <x:f>SUM(B25:B27)</x:f>
        <x:v>100</x:v>
      </x:c>
      <x:c r="C28" s="2"/>
      <x:c r="D28" s="11" t="n">
        <x:f>SUM(D25:D27)</x:f>
        <x:v>50</x:v>
      </x:c>
      <x:c r="E28" s="2"/>
      <x:c r="F28" s="2"/>
      <x:c r="G28" s="2"/>
      <x:c r="H28" s="2"/>
      <x:c r="I28" s="2"/>
      <x:c r="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A30" s="2" t="str">
        <x:v>Допущения согласованы с порядком величин опубликованных банковских данных ниже.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4" customHeight="1">
      <x:c r="A31" s="2" t="str">
        <x:v>Сумма опубликованных примеров не является мировым итогом. Отчётность имеет разные периоды и границы.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4" customHeight="1">
      <x:c r="A33" s="10" t="str">
        <x:v>Рост объёма ИИ-вычислений</x:v>
      </x:c>
      <x:c r="B33" s="10" t="str">
        <x:v>2027–2030</x:v>
      </x:c>
      <x:c r="C33" s="10" t="str">
        <x:v>2031–2036</x:v>
      </x:c>
      <x:c r="D33" s="10" t="str">
        <x:v>2037–2038</x:v>
      </x:c>
      <x:c r="E33" s="2"/>
      <x:c r="F33" s="2"/>
      <x:c r="G33" s="2"/>
      <x:c r="H33" s="2"/>
      <x:c r="I33" s="2"/>
      <x:c r="J33" s="2"/>
    </x:row>
    <x:row r="34" ht="24" customHeight="1">
      <x:c r="A34" s="13" t="str">
        <x:v>Активное допущение</x:v>
      </x:c>
      <x:c r="B34" s="32" t="n">
        <x:f>IF(CHOOSE($B$3,B35,B36,B37)="",NA(),CHOOSE($B$3,B35,B36,B37))</x:f>
        <x:v>0.6875</x:v>
      </x:c>
      <x:c r="C34" s="32" t="n">
        <x:f>IF(CHOOSE($B$3,C35,C36,C37)="",NA(),CHOOSE($B$3,C35,C36,C37))</x:f>
        <x:v>0.625</x:v>
      </x:c>
      <x:c r="D34" s="32" t="n">
        <x:f>IF(CHOOSE($B$3,D35,D36,D37)="",NA(),CHOOSE($B$3,D35,D36,D37))</x:f>
        <x:v>0.4375</x:v>
      </x:c>
      <x:c r="E34" s="2"/>
      <x:c r="F34" s="2"/>
      <x:c r="G34" s="2"/>
      <x:c r="H34" s="2"/>
      <x:c r="I34" s="2"/>
      <x:c r="J34" s="2"/>
    </x:row>
    <x:row r="35" ht="24" customHeight="1">
      <x:c r="A35" s="2" t="str">
        <x:v>1: экономный</x:v>
      </x:c>
      <x:c r="B35" s="30" t="n">
        <x:v>0.5</x:v>
      </x:c>
      <x:c r="C35" s="30" t="n">
        <x:v>0.4375</x:v>
      </x:c>
      <x:c r="D35" s="30" t="n">
        <x:v>0.35</x:v>
      </x:c>
      <x:c r="E35" s="2"/>
      <x:c r="F35" s="2"/>
      <x:c r="G35" s="2"/>
      <x:c r="H35" s="2"/>
      <x:c r="I35" s="2"/>
      <x:c r="J35" s="2"/>
    </x:row>
    <x:row r="36" ht="24" customHeight="1">
      <x:c r="A36" s="2" t="str">
        <x:v>2: основной</x:v>
      </x:c>
      <x:c r="B36" s="30" t="n">
        <x:v>0.6875</x:v>
      </x:c>
      <x:c r="C36" s="30" t="n">
        <x:v>0.625</x:v>
      </x:c>
      <x:c r="D36" s="30" t="n">
        <x:v>0.4375</x:v>
      </x:c>
      <x:c r="E36" s="2"/>
      <x:c r="F36" s="2"/>
      <x:c r="G36" s="2"/>
      <x:c r="H36" s="2"/>
      <x:c r="I36" s="2"/>
      <x:c r="J36" s="2"/>
    </x:row>
    <x:row r="37" ht="24" customHeight="1">
      <x:c r="A37" s="2" t="str">
        <x:v>3: ускоренный</x:v>
      </x:c>
      <x:c r="B37" s="30" t="n">
        <x:v>0.875</x:v>
      </x:c>
      <x:c r="C37" s="30" t="n">
        <x:v>0.8125</x:v>
      </x:c>
      <x:c r="D37" s="30" t="n">
        <x:v>0.5625</x:v>
      </x:c>
      <x:c r="E37" s="2"/>
      <x:c r="F37" s="2"/>
      <x:c r="G37" s="2"/>
      <x:c r="H37" s="2"/>
      <x:c r="I37" s="2"/>
      <x:c r="J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4" customHeight="1">
      <x:c r="A39" s="2" t="str">
        <x:v>Чистый рост энергии ИИ</x:v>
      </x:c>
      <x:c r="B39" s="16" t="n">
        <x:f>(1+B34)/(1+$B$14)-1</x:f>
        <x:v>0.3500000000000001</x:v>
      </x:c>
      <x:c r="C39" s="16" t="n">
        <x:f>(1+C34)/(1+$B$14)-1</x:f>
        <x:v>0.30000000000000004</x:v>
      </x:c>
      <x:c r="D39" s="16" t="n">
        <x:f>(1+D34)/(1+$B$14)-1</x:f>
        <x:v>0.1499999999999999</x:v>
      </x:c>
      <x:c r="E39" s="2"/>
      <x:c r="F39" s="2"/>
      <x:c r="G39" s="2"/>
      <x:c r="H39" s="2"/>
      <x:c r="I39" s="2"/>
      <x:c r="J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4" customHeight="1">
      <x:c r="A41" s="2" t="str">
        <x:v>Основной сценарий: агенты входят в большинство банковских процессов к 2036 году. Затем темп внедрения замедляется.</x:v>
      </x:c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4" customHeight="1">
      <x:c r="A42" s="2" t="str">
        <x:v>Экономный: ограничение тяжёлых задач, компактные модели и контроль бюджета. Ускоренный: множество агентов и постоянные симуляции.</x:v>
      </x:c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4" customHeight="1">
      <x:c r="A43" s="2" t="str">
        <x:v>Рост работы / рост эффективности задаёт энергию. Число токенов и число работников не являются прямыми энергетическими коэффициентами.</x:v>
      </x:c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4" customHeight="1">
      <x:c r="A46" s="3" t="str">
        <x:v>Опорная отчётность банков</x:v>
      </x:c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42" customHeight="1">
      <x:c r="A48" s="10" t="str">
        <x:v>Банк</x:v>
      </x:c>
      <x:c r="B48" s="10" t="str">
        <x:v>Отчётный период</x:v>
      </x:c>
      <x:c r="C48" s="10" t="str">
        <x:v>Исходная величина</x:v>
      </x:c>
      <x:c r="D48" s="10" t="str">
        <x:v>Единица</x:v>
      </x:c>
      <x:c r="E48" s="10" t="str">
        <x:v>Электричество, ТВт·ч</x:v>
      </x:c>
      <x:c r="F48" s="2"/>
      <x:c r="G48" s="10" t="str">
        <x:v>Показатель и границы</x:v>
      </x:c>
      <x:c r="H48" s="10" t="str">
        <x:v>Ср. МВт</x:v>
      </x:c>
      <x:c r="I48" s="10" t="str">
        <x:v>Документ</x:v>
      </x:c>
      <x:c r="J48" s="10" t="str">
        <x:v>URL</x:v>
      </x:c>
    </x:row>
    <x:row r="49" ht="64" customHeight="1">
      <x:c r="A49" s="13" t="str">
        <x:v>Agricultural Bank of China</x:v>
      </x:c>
      <x:c r="B49" s="13" t="str">
        <x:v>2024</x:v>
      </x:c>
      <x:c r="C49" s="33" t="n">
        <x:v>3084408.409</x:v>
      </x:c>
      <x:c r="D49" s="13" t="str">
        <x:v>МВт·ч</x:v>
      </x:c>
      <x:c r="E49" s="35" t="n">
        <x:f>C49/1000000</x:f>
        <x:v>3.084408409</x:v>
      </x:c>
      <x:c r="F49" s="2"/>
      <x:c r="G49" s="37" t="str">
        <x:v>Электроэнергия, границы отчёта</x:v>
      </x:c>
      <x:c r="H49" s="14" t="n">
        <x:f>E49*1000000/$B$15</x:f>
        <x:v>352.1014165525114</x:v>
      </x:c>
      <x:c r="I49" s="37" t="str">
        <x:v>Sustainability / green finance report 2024; environmental indicators</x:v>
      </x:c>
      <x:c r="J49" s="37" t="str">
        <x:v>https://www.abchina.com.cn/cn/AboutABC/Green_finance/GF_report/202506/P020250627615521170445.pdf</x:v>
      </x:c>
    </x:row>
    <x:row r="50" ht="64" customHeight="1">
      <x:c r="A50" s="2" t="str">
        <x:v>JPMorgan Chase</x:v>
      </x:c>
      <x:c r="B50" s="2" t="str">
        <x:v>2024</x:v>
      </x:c>
      <x:c r="C50" s="34" t="n">
        <x:v>2041374</x:v>
      </x:c>
      <x:c r="D50" s="2" t="str">
        <x:v>МВт·ч</x:v>
      </x:c>
      <x:c r="E50" s="36" t="n">
        <x:f>C50/1000000</x:f>
        <x:v>2.041374</x:v>
      </x:c>
      <x:c r="F50" s="2"/>
      <x:c r="G50" s="38" t="str">
        <x:v>Закупленная электроэнергия</x:v>
      </x:c>
      <x:c r="H50" s="11" t="n">
        <x:f>E50*1000000/$B$15</x:f>
        <x:v>233.03356164383558</x:v>
      </x:c>
      <x:c r="I50" s="38" t="str">
        <x:v>2024 Sustainability Report, p. 20. On-site solar separately 57,420 MWh.</x:v>
      </x:c>
      <x:c r="J50" s="38" t="str">
        <x:v>https://www.jpmorganchase.com/content/dam/jpmorganchase/documents/about/jpmc-sustainability-report-2024.pdf</x:v>
      </x:c>
    </x:row>
    <x:row r="51" ht="64" customHeight="1">
      <x:c r="A51" s="13" t="str">
        <x:v>Bank of America</x:v>
      </x:c>
      <x:c r="B51" s="13" t="str">
        <x:v>2024</x:v>
      </x:c>
      <x:c r="C51" s="33" t="n">
        <x:v>1826919</x:v>
      </x:c>
      <x:c r="D51" s="13" t="str">
        <x:v>МВт·ч</x:v>
      </x:c>
      <x:c r="E51" s="35" t="n">
        <x:f>C51/1000000</x:f>
        <x:v>1.826919</x:v>
      </x:c>
      <x:c r="F51" s="2"/>
      <x:c r="G51" s="37" t="str">
        <x:v>Электроэнергия, границы отчёта</x:v>
      </x:c>
      <x:c r="H51" s="14" t="n">
        <x:f>E51*1000000/$B$15</x:f>
        <x:v>208.55239726027398</x:v>
      </x:c>
      <x:c r="I51" s="37" t="str">
        <x:v>2025 Sustainability Report, 2024 environmental data</x:v>
      </x:c>
      <x:c r="J51" s="37" t="str">
        <x:v>https://about.bankofamerica.com/content/dam/about/report-center/esg/2025/SustainabilityatBofA2025_WCAG2.2_121625.pdf</x:v>
      </x:c>
    </x:row>
    <x:row r="52" ht="64" customHeight="1">
      <x:c r="A52" s="2" t="str">
        <x:v>Wells Fargo</x:v>
      </x:c>
      <x:c r="B52" s="2" t="str">
        <x:v>2025</x:v>
      </x:c>
      <x:c r="C52" s="34" t="n">
        <x:v>1479259</x:v>
      </x:c>
      <x:c r="D52" s="2" t="str">
        <x:v>МВт·ч</x:v>
      </x:c>
      <x:c r="E52" s="36" t="n">
        <x:f>C52/1000000</x:f>
        <x:v>1.479259</x:v>
      </x:c>
      <x:c r="F52" s="2"/>
      <x:c r="G52" s="38" t="str">
        <x:v>Покупка и собственная солнечная генерация</x:v>
      </x:c>
      <x:c r="H52" s="11" t="n">
        <x:f>E52*1000000/$B$15</x:f>
        <x:v>168.86518264840183</x:v>
      </x:c>
      <x:c r="I52" s="38" t="str">
        <x:v>2025 Operational Sustainability Performance Data, p. 2, Aug 2026</x:v>
      </x:c>
      <x:c r="J52" s="38" t="str">
        <x:v>https://www.wellsfargo.com/assets/pdf/about/corporate-responsibility/operational-sustainability-data.pdf</x:v>
      </x:c>
    </x:row>
    <x:row r="53" ht="64" customHeight="1">
      <x:c r="A53" s="13" t="str">
        <x:v>State Bank of India</x:v>
      </x:c>
      <x:c r="B53" s="13" t="str">
        <x:v>2025/26</x:v>
      </x:c>
      <x:c r="C53" s="33" t="n">
        <x:v>3089738</x:v>
      </x:c>
      <x:c r="D53" s="13" t="str">
        <x:v>ГДж</x:v>
      </x:c>
      <x:c r="E53" s="35" t="n">
        <x:f>C53/3600000</x:f>
        <x:v>0.8582605555555556</x:v>
      </x:c>
      <x:c r="F53" s="2"/>
      <x:c r="G53" s="37" t="str">
        <x:v>Сумма ВИЭ 367307 и прочих 2722431 ГДж</x:v>
      </x:c>
      <x:c r="H53" s="14" t="n">
        <x:f>E53*1000000/$B$15</x:f>
        <x:v>97.97494926433284</x:v>
      </x:c>
      <x:c r="I53" s="37" t="str">
        <x:v>Sustainability Report FY 2025–26, energy indicators, p. 148</x:v>
      </x:c>
      <x:c r="J53" s="37" t="str">
        <x:v>https://sbi.bank.in/documents/17826/0/27052026_SBI%2BSustainability%2BReport%2B2026.pdf</x:v>
      </x:c>
    </x:row>
    <x:row r="54" ht="64" customHeight="1">
      <x:c r="A54" s="2" t="str">
        <x:v>Santander</x:v>
      </x:c>
      <x:c r="B54" s="2" t="str">
        <x:v>2025</x:v>
      </x:c>
      <x:c r="C54" s="34" t="n">
        <x:v>774.54</x:v>
      </x:c>
      <x:c r="D54" s="2" t="str">
        <x:v>млн кВт·ч</x:v>
      </x:c>
      <x:c r="E54" s="36" t="n">
        <x:f>C54/1000</x:f>
        <x:v>0.77454</x:v>
      </x:c>
      <x:c r="F54" s="2"/>
      <x:c r="G54" s="38" t="str">
        <x:v>Электроэнергия, границы группы</x:v>
      </x:c>
      <x:c r="H54" s="11" t="n">
        <x:f>E54*1000000/$B$15</x:f>
        <x:v>88.41780821917808</x:v>
      </x:c>
      <x:c r="I54" s="38" t="str">
        <x:v>Annual Report 2025, p. 130</x:v>
      </x:c>
      <x:c r="J54" s="38" t="str">
        <x:v>https://www.santander.com/content/dam/santander-com/en/documentos/informe-financiero-anual/2025/ifa-2025-consolidated-annual-financial-report-en.pdf</x:v>
      </x:c>
    </x:row>
    <x:row r="55" ht="64" customHeight="1">
      <x:c r="A55" s="13" t="str">
        <x:v>HSBC</x:v>
      </x:c>
      <x:c r="B55" s="13" t="str">
        <x:v>2025</x:v>
      </x:c>
      <x:c r="C55" s="33" t="n">
        <x:v>633601</x:v>
      </x:c>
      <x:c r="D55" s="13" t="str">
        <x:v>тыс. кВт·ч</x:v>
      </x:c>
      <x:c r="E55" s="35" t="n">
        <x:f>C55/1000000</x:f>
        <x:v>0.633601</x:v>
      </x:c>
      <x:c r="F55" s="2"/>
      <x:c r="G55" s="37" t="str">
        <x:v>Данные до масштабирования малых офисов</x:v>
      </x:c>
      <x:c r="H55" s="14" t="n">
        <x:f>E55*1000000/$B$15</x:f>
        <x:v>72.32888127853882</x:v>
      </x:c>
      <x:c r="I55" s="37" t="str">
        <x:v>ESG Datapack 2025, p. 11; coverage 98.2% FTE.</x:v>
      </x:c>
      <x:c r="J55" s="37" t="str">
        <x:v>https://www.hsbc.com/-/files/hsbc/investors/hsbc-results/2025/annual/pdfs/hsbc-holdings-plc/260225-esg-datapack-2025.pdf</x:v>
      </x:c>
    </x:row>
    <x:row r="56" ht="64" customHeight="1">
      <x:c r="A56" s="2" t="str">
        <x:v>MUFG</x:v>
      </x:c>
      <x:c r="B56" s="2" t="str">
        <x:v>FY2024</x:v>
      </x:c>
      <x:c r="C56" s="34" t="n">
        <x:v>560588</x:v>
      </x:c>
      <x:c r="D56" s="2" t="str">
        <x:v>тыс. кВт·ч</x:v>
      </x:c>
      <x:c r="E56" s="36" t="n">
        <x:f>C56/1000000</x:f>
        <x:v>0.560588</x:v>
      </x:c>
      <x:c r="F56" s="2"/>
      <x:c r="G56" s="38" t="str">
        <x:v>Группа и консолидируемые компании отчёта</x:v>
      </x:c>
      <x:c r="H56" s="11" t="n">
        <x:f>E56*1000000/$B$15</x:f>
        <x:v>63.99406392694064</x:v>
      </x:c>
      <x:c r="I56" s="38" t="str">
        <x:v>ESG Data Book 2025, pp. 4–6</x:v>
      </x:c>
      <x:c r="J56" s="38" t="str">
        <x:v>https://www.mufg.jp/dam/csr/report/esgdata/2025.pdf</x:v>
      </x:c>
    </x:row>
    <x:row r="57" ht="24" customHeight="1">
      <x:c r="A57" s="2" t="str">
        <x:v>Сумма опорных примеров</x:v>
      </x:c>
      <x:c r="B57" s="2"/>
      <x:c r="C57" s="2"/>
      <x:c r="D57" s="2"/>
      <x:c r="E57" s="36" t="n">
        <x:f>SUM(E49:E56)</x:f>
        <x:v>11.258949964555555</x:v>
      </x:c>
      <x:c r="F57" s="2"/>
      <x:c r="G57" s="2"/>
      <x:c r="H57" s="11" t="n">
        <x:f>SUM(H49:H56)</x:f>
        <x:v>1285.2682607940133</x:v>
      </x:c>
      <x:c r="I57" s="2"/>
      <x:c r="J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4" customHeight="1">
      <x:c r="A59" s="2" t="str">
        <x:v>Источник масштаба ИИ</x:v>
      </x:c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4" customHeight="1">
      <x:c r="A60" s="2" t="str">
        <x:v>IEA: все ЦОД мира, 2025, ТВт·ч</x:v>
      </x:c>
      <x:c r="B60" s="2" t="n">
        <x:v>485</x:v>
      </x:c>
      <x:c r="C60" s="2"/>
      <x:c r="D60" s="2" t="str">
        <x:v>IEA, Key Questions on Energy and AI, 14 April 2026. Прогноз ЦОД общего назначения, отдельного прогноза банков нет.</x:v>
      </x:c>
      <x:c r="E60" s="2"/>
      <x:c r="F60" s="2"/>
      <x:c r="G60" s="2"/>
      <x:c r="H60" s="2"/>
      <x:c r="I60" s="2"/>
      <x:c r="J60" s="2"/>
    </x:row>
    <x:row r="61" ht="24" customHeight="1">
      <x:c r="A61" s="2" t="str">
        <x:v>IEA: все ЦОД мира, 2030, ТВт·ч</x:v>
      </x:c>
      <x:c r="B61" s="2" t="n">
        <x:v>950</x:v>
      </x:c>
      <x:c r="C61" s="2"/>
      <x:c r="D61" s="2" t="str">
        <x:v>https://www.iea.org/reports/key-questions-on-energy-and-ai/executive-summary</x:v>
      </x:c>
      <x:c r="E61" s="2"/>
      <x:c r="F61" s="2"/>
      <x:c r="G61" s="2"/>
      <x:c r="H61" s="2"/>
      <x:c r="I61" s="2"/>
      <x:c r="J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4" customHeight="1">
      <x:c r="A63" s="2" t="str">
        <x:v>Неопределённость базы</x:v>
      </x:c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4" customHeight="1">
      <x:c r="A64" s="10" t="str">
        <x:v>Показатель</x:v>
      </x:c>
      <x:c r="B64" s="10" t="str">
        <x:v>Нижняя оценка</x:v>
      </x:c>
      <x:c r="C64" s="10" t="str">
        <x:v>Верхняя оценка</x:v>
      </x:c>
      <x:c r="D64" s="2"/>
      <x:c r="E64" s="2"/>
      <x:c r="F64" s="2"/>
      <x:c r="G64" s="2"/>
      <x:c r="H64" s="2"/>
      <x:c r="I64" s="2"/>
      <x:c r="J64" s="2"/>
    </x:row>
    <x:row r="65" ht="24" customHeight="1">
      <x:c r="A65" s="2" t="str">
        <x:v>Полный расход, 2026, ТВт·ч</x:v>
      </x:c>
      <x:c r="B65" s="27" t="n">
        <x:v>40</x:v>
      </x:c>
      <x:c r="C65" s="27" t="n">
        <x:v>80</x:v>
      </x:c>
      <x:c r="D65" s="2"/>
      <x:c r="E65" s="2"/>
      <x:c r="F65" s="2"/>
      <x:c r="G65" s="2"/>
      <x:c r="H65" s="2"/>
      <x:c r="I65" s="2"/>
      <x:c r="J65" s="2"/>
    </x:row>
    <x:row r="66" ht="24" customHeight="1">
      <x:c r="A66" s="2" t="str">
        <x:v>2038 при том же выбранном множителе</x:v>
      </x:c>
      <x:c r="B66" s="11" t="n">
        <x:f>B65*'Прогноз'!J25</x:f>
        <x:v>118.09509888806832</x:v>
      </x:c>
      <x:c r="C66" s="11" t="n">
        <x:f>C65*'Прогноз'!J25</x:f>
        <x:v>236.19019777613664</x:v>
      </x:c>
      <x:c r="D66" s="2"/>
      <x:c r="E66" s="2"/>
      <x:c r="F66" s="2"/>
      <x:c r="G66" s="2"/>
      <x:c r="H66" s="2"/>
      <x:c r="I66" s="2"/>
      <x:c r="J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4" customHeight="1">
      <x:c r="A68" s="2" t="str">
        <x:v>Диапазон 40–80: экспертная проверка чувствительности базы, не статистический доверительный интервал.</x:v>
      </x:c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4" customHeight="1">
      <x:c r="A69" s="2" t="str">
        <x:v>Общие пределы модели зависят и от базы, и от скорости ИИ. В сценариях сохранена одинаковая база 60 ТВт·ч.</x:v>
      </x:c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4" customHeight="1">
      <x:c r="A70" s="2" t="str">
        <x:v>Полное потребление включает работу и обучение ИИ, приходящиеся на банковские задачи. Чужие нагрузки провайдера исключены.</x:v>
      </x:c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4" customHeight="1">
      <x:c r="A71" s="2" t="str">
        <x:v>Полезное тепло ЦОД не вычитается из электроэнергии. Закупка зелёных сертификатов не уменьшает физический расход.</x:v>
      </x:c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</x:sheetData>
  <x:dataValidations count="1">
    <x:dataValidation type="list" sqref="B3">
      <x:formula1>"1,2,3"</x:formula1>
    </x:dataValidation>
  </x:dataValidations>
  <x:pageMargins left="0.7" right="0.7" top="0.75" bottom="0.75" header="0.3" footer="0.3"/>
</x:worksheet>
</file>